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Median_Kuartil_SD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47" i="2" l="1"/>
  <c r="L46" i="2"/>
  <c r="L45" i="2"/>
  <c r="O35" i="2"/>
  <c r="O4" i="2"/>
  <c r="O5" i="2"/>
  <c r="O6" i="2"/>
  <c r="O7" i="2"/>
  <c r="O8" i="2"/>
  <c r="O9" i="2"/>
  <c r="O10" i="2"/>
  <c r="O11" i="2"/>
  <c r="O12" i="2"/>
  <c r="O13" i="2"/>
  <c r="O14" i="2"/>
  <c r="O15" i="2"/>
  <c r="O16" i="2"/>
  <c r="O17" i="2"/>
  <c r="O18" i="2"/>
  <c r="O19" i="2"/>
  <c r="O20" i="2"/>
  <c r="O21" i="2"/>
  <c r="O22" i="2"/>
  <c r="O23" i="2"/>
  <c r="O24" i="2"/>
  <c r="O25" i="2"/>
  <c r="O26" i="2"/>
  <c r="O27" i="2"/>
  <c r="O28" i="2"/>
  <c r="O29" i="2"/>
  <c r="O30" i="2"/>
  <c r="O31" i="2"/>
  <c r="O32" i="2"/>
  <c r="O33" i="2"/>
  <c r="O34" i="2"/>
  <c r="O3" i="2"/>
  <c r="N35" i="2"/>
  <c r="N4" i="2"/>
  <c r="N5" i="2"/>
  <c r="N6" i="2"/>
  <c r="N7" i="2"/>
  <c r="N8" i="2"/>
  <c r="N9" i="2"/>
  <c r="N10" i="2"/>
  <c r="N11" i="2"/>
  <c r="N12" i="2"/>
  <c r="N13" i="2"/>
  <c r="N14" i="2"/>
  <c r="N15" i="2"/>
  <c r="N16" i="2"/>
  <c r="N17" i="2"/>
  <c r="N18" i="2"/>
  <c r="N19" i="2"/>
  <c r="N20" i="2"/>
  <c r="N21" i="2"/>
  <c r="N22" i="2"/>
  <c r="N23" i="2"/>
  <c r="N24" i="2"/>
  <c r="N25" i="2"/>
  <c r="N26" i="2"/>
  <c r="N27" i="2"/>
  <c r="N28" i="2"/>
  <c r="N29" i="2"/>
  <c r="N30" i="2"/>
  <c r="N31" i="2"/>
  <c r="N32" i="2"/>
  <c r="N33" i="2"/>
  <c r="N34" i="2"/>
  <c r="N3" i="2"/>
  <c r="M3" i="2"/>
  <c r="L41" i="2"/>
  <c r="L40" i="2"/>
  <c r="L39" i="2"/>
  <c r="K35" i="2"/>
  <c r="L35" i="2"/>
  <c r="L4" i="2"/>
  <c r="L5" i="2"/>
  <c r="L6" i="2"/>
  <c r="L7" i="2"/>
  <c r="L8" i="2"/>
  <c r="L9" i="2"/>
  <c r="L10" i="2"/>
  <c r="L11" i="2"/>
  <c r="L12" i="2"/>
  <c r="L13" i="2"/>
  <c r="L14" i="2"/>
  <c r="L15" i="2"/>
  <c r="L16" i="2"/>
  <c r="L17" i="2"/>
  <c r="L18" i="2"/>
  <c r="L19" i="2"/>
  <c r="L20" i="2"/>
  <c r="L21" i="2"/>
  <c r="L22" i="2"/>
  <c r="L23" i="2"/>
  <c r="L24" i="2"/>
  <c r="L25" i="2"/>
  <c r="L26" i="2"/>
  <c r="L27" i="2"/>
  <c r="L28" i="2"/>
  <c r="L29" i="2"/>
  <c r="L30" i="2"/>
  <c r="L31" i="2"/>
  <c r="L32" i="2"/>
  <c r="L33" i="2"/>
  <c r="L34" i="2"/>
  <c r="L3" i="2"/>
  <c r="J33" i="2"/>
  <c r="J34" i="2"/>
  <c r="J28" i="2"/>
  <c r="J29" i="2"/>
  <c r="J30" i="2" s="1"/>
  <c r="J31" i="2" s="1"/>
  <c r="J32" i="2" s="1"/>
  <c r="J20" i="2"/>
  <c r="J21" i="2"/>
  <c r="J22" i="2"/>
  <c r="J23" i="2"/>
  <c r="J24" i="2"/>
  <c r="J25" i="2" s="1"/>
  <c r="J26" i="2" s="1"/>
  <c r="J27" i="2" s="1"/>
  <c r="J5" i="2"/>
  <c r="J6" i="2"/>
  <c r="J7" i="2"/>
  <c r="J8" i="2"/>
  <c r="J9" i="2" s="1"/>
  <c r="J10" i="2" s="1"/>
  <c r="J11" i="2" s="1"/>
  <c r="J12" i="2" s="1"/>
  <c r="J13" i="2" s="1"/>
  <c r="J14" i="2" s="1"/>
  <c r="J15" i="2" s="1"/>
  <c r="J16" i="2" s="1"/>
  <c r="J17" i="2" s="1"/>
  <c r="J18" i="2" s="1"/>
  <c r="J19" i="2" s="1"/>
  <c r="J4" i="2"/>
  <c r="G44" i="2"/>
  <c r="G46" i="2"/>
  <c r="G45" i="2"/>
  <c r="G42" i="2"/>
  <c r="G41" i="2"/>
  <c r="G40" i="2"/>
  <c r="G30" i="2"/>
  <c r="G29" i="2"/>
  <c r="G28" i="2"/>
  <c r="G26" i="2"/>
  <c r="G25" i="2"/>
  <c r="G24" i="2"/>
  <c r="G19" i="2"/>
  <c r="G18" i="2"/>
  <c r="G17" i="2"/>
  <c r="G16" i="2"/>
  <c r="G15" i="2"/>
  <c r="G14" i="2"/>
  <c r="C11" i="2"/>
</calcChain>
</file>

<file path=xl/sharedStrings.xml><?xml version="1.0" encoding="utf-8"?>
<sst xmlns="http://schemas.openxmlformats.org/spreadsheetml/2006/main" count="67" uniqueCount="64">
  <si>
    <t>Variabel disiplin pegawai Tianshi</t>
  </si>
  <si>
    <t>No</t>
  </si>
  <si>
    <t>Kelas Interval</t>
  </si>
  <si>
    <t>f</t>
  </si>
  <si>
    <t>27-33</t>
  </si>
  <si>
    <t>34-40</t>
  </si>
  <si>
    <t>41-47</t>
  </si>
  <si>
    <t>48-54</t>
  </si>
  <si>
    <t>55-61</t>
  </si>
  <si>
    <t>62-68</t>
  </si>
  <si>
    <t>69-75</t>
  </si>
  <si>
    <t>Nilai interval yang mengandung unsur median =</t>
  </si>
  <si>
    <t>Batas bawah kelas median Bb =</t>
  </si>
  <si>
    <t>Panjang kelas median P =</t>
  </si>
  <si>
    <t>Frekuensi kelas median f =</t>
  </si>
  <si>
    <t>Jumlah frekuensi kumulatif dibawah kelas median Jf =</t>
  </si>
  <si>
    <t>Nilai median =</t>
  </si>
  <si>
    <t>Langkah Median:</t>
  </si>
  <si>
    <t>Langkah Kuartil</t>
  </si>
  <si>
    <t>Kelas interval mengandung K1 K2 K3</t>
  </si>
  <si>
    <t xml:space="preserve">K1 = </t>
  </si>
  <si>
    <t>K2</t>
  </si>
  <si>
    <t>K3 =</t>
  </si>
  <si>
    <t>K2 =</t>
  </si>
  <si>
    <t>Batas bawah kuartil Bb</t>
  </si>
  <si>
    <t>Bb K2 =</t>
  </si>
  <si>
    <t>Bb K3 =</t>
  </si>
  <si>
    <t>Bb K1 =</t>
  </si>
  <si>
    <t>K1</t>
  </si>
  <si>
    <t>K3</t>
  </si>
  <si>
    <t>Panjang kelas Kuartil P</t>
  </si>
  <si>
    <t>Frekuensi kelas kuartil</t>
  </si>
  <si>
    <t>Jumlah semua frekuensi kumulatif di bawah kelas kuartil</t>
  </si>
  <si>
    <t>P K1 =</t>
  </si>
  <si>
    <t>P K2 =</t>
  </si>
  <si>
    <t>P K3 =</t>
  </si>
  <si>
    <t>f K1 =</t>
  </si>
  <si>
    <t xml:space="preserve">f K2 = </t>
  </si>
  <si>
    <t>f K3 =</t>
  </si>
  <si>
    <t>Jf K1 =</t>
  </si>
  <si>
    <t>Jf K2 =</t>
  </si>
  <si>
    <t>Jf K3 =</t>
  </si>
  <si>
    <t>Nilai Kuartil</t>
  </si>
  <si>
    <t xml:space="preserve">K2 = </t>
  </si>
  <si>
    <t xml:space="preserve">K3 = </t>
  </si>
  <si>
    <t>K1= 25% pekerja mendapatkan Nilai kedisiplinan 43,73</t>
  </si>
  <si>
    <t>K2= 50% pekerja mendapatkan Nili Kedisiplinan 51,70</t>
  </si>
  <si>
    <t>K3 = 75% pekerja mendapatkan nilai kedisiplinan 59,88</t>
  </si>
  <si>
    <t>Jawaban Soal (b) halaman 135</t>
  </si>
  <si>
    <t>Jawaban Soal (g) halaman 136</t>
  </si>
  <si>
    <t>X</t>
  </si>
  <si>
    <t>X2</t>
  </si>
  <si>
    <t xml:space="preserve">Mencari Standar Deviasi </t>
  </si>
  <si>
    <t>Rumus 1</t>
  </si>
  <si>
    <t>(EX)^2/n</t>
  </si>
  <si>
    <t>n-1</t>
  </si>
  <si>
    <t>maka (s) =</t>
  </si>
  <si>
    <t>Penyimpangannya Rp. 87762</t>
  </si>
  <si>
    <t>Rumus 2</t>
  </si>
  <si>
    <t>Rata-rata x</t>
  </si>
  <si>
    <t>[x] = (X-x)</t>
  </si>
  <si>
    <t>[x]2</t>
  </si>
  <si>
    <t>rata-rata =</t>
  </si>
  <si>
    <t xml:space="preserve">E x2 =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</si>
</sst>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* #,##0.00_);_(* \(#,##0.00\);_(* &quot;-&quot;??_);_(@_)"/>
    <numFmt numFmtId="165" formatCode="_(* #,##0_);_(* \(#,##0\);_(* &quot;-&quot;??_);_(@_)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0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2" fontId="0" fillId="0" borderId="0" xfId="0" applyNumberFormat="1"/>
    <xf numFmtId="0" fontId="2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Font="1"/>
    <xf numFmtId="164" fontId="0" fillId="0" borderId="0" xfId="1" applyFont="1"/>
    <xf numFmtId="165" fontId="0" fillId="0" borderId="0" xfId="1" applyNumberFormat="1" applyFont="1"/>
    <xf numFmtId="0" fontId="2" fillId="0" borderId="0" xfId="0" applyFont="1" applyAlignment="1">
      <alignment horizontal="left"/>
    </xf>
    <xf numFmtId="165" fontId="0" fillId="0" borderId="1" xfId="1" applyNumberFormat="1" applyFont="1" applyBorder="1" applyAlignment="1">
      <alignment horizontal="center"/>
    </xf>
    <xf numFmtId="165" fontId="0" fillId="0" borderId="1" xfId="1" applyNumberFormat="1" applyFont="1" applyBorder="1"/>
    <xf numFmtId="0" fontId="2" fillId="0" borderId="1" xfId="0" applyFont="1" applyBorder="1" applyAlignment="1">
      <alignment horizontal="center"/>
    </xf>
    <xf numFmtId="165" fontId="2" fillId="0" borderId="1" xfId="1" applyNumberFormat="1" applyFont="1" applyBorder="1"/>
    <xf numFmtId="0" fontId="0" fillId="0" borderId="0" xfId="0" applyAlignment="1">
      <alignment horizontal="left"/>
    </xf>
    <xf numFmtId="164" fontId="0" fillId="0" borderId="0" xfId="0" applyNumberForma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9"/>
  <sheetViews>
    <sheetView tabSelected="1" topLeftCell="A3" zoomScale="70" zoomScaleNormal="70" workbookViewId="0">
      <selection activeCell="S15" sqref="S15"/>
    </sheetView>
  </sheetViews>
  <sheetFormatPr defaultRowHeight="15" x14ac:dyDescent="0.25"/>
  <cols>
    <col min="2" max="2" width="13.140625" bestFit="1" customWidth="1"/>
    <col min="10" max="10" width="9.140625" style="18"/>
    <col min="11" max="11" width="16.28515625" style="12" bestFit="1" customWidth="1"/>
    <col min="12" max="12" width="25.85546875" style="12" bestFit="1" customWidth="1"/>
    <col min="13" max="13" width="13.42578125" bestFit="1" customWidth="1"/>
    <col min="14" max="14" width="13.7109375" bestFit="1" customWidth="1"/>
    <col min="15" max="15" width="21.5703125" bestFit="1" customWidth="1"/>
  </cols>
  <sheetData>
    <row r="1" spans="1:15" x14ac:dyDescent="0.25">
      <c r="A1" s="6" t="s">
        <v>48</v>
      </c>
      <c r="J1" s="13" t="s">
        <v>49</v>
      </c>
    </row>
    <row r="2" spans="1:15" x14ac:dyDescent="0.25">
      <c r="A2" t="s">
        <v>0</v>
      </c>
      <c r="J2" s="2" t="s">
        <v>1</v>
      </c>
      <c r="K2" s="14" t="s">
        <v>50</v>
      </c>
      <c r="L2" s="14" t="s">
        <v>51</v>
      </c>
      <c r="M2" s="8" t="s">
        <v>59</v>
      </c>
      <c r="N2" s="8" t="s">
        <v>60</v>
      </c>
      <c r="O2" s="8" t="s">
        <v>61</v>
      </c>
    </row>
    <row r="3" spans="1:15" x14ac:dyDescent="0.25">
      <c r="A3" s="2" t="s">
        <v>1</v>
      </c>
      <c r="B3" s="2" t="s">
        <v>2</v>
      </c>
      <c r="C3" s="2" t="s">
        <v>3</v>
      </c>
      <c r="J3" s="2">
        <v>1</v>
      </c>
      <c r="K3" s="15">
        <v>250000</v>
      </c>
      <c r="L3" s="15">
        <f>K3^2</f>
        <v>62500000000</v>
      </c>
      <c r="M3" s="11">
        <f>K35/J35</f>
        <v>353890.625</v>
      </c>
      <c r="N3" s="19">
        <f>K3-M3</f>
        <v>-103890.625</v>
      </c>
      <c r="O3" s="19">
        <f>N3^2</f>
        <v>10793261962.890625</v>
      </c>
    </row>
    <row r="4" spans="1:15" x14ac:dyDescent="0.25">
      <c r="A4" s="2">
        <v>1</v>
      </c>
      <c r="B4" s="2" t="s">
        <v>4</v>
      </c>
      <c r="C4" s="1">
        <v>1</v>
      </c>
      <c r="J4" s="2">
        <f>J3+1</f>
        <v>2</v>
      </c>
      <c r="K4" s="15">
        <v>250500</v>
      </c>
      <c r="L4" s="15">
        <f t="shared" ref="L4:L34" si="0">K4^2</f>
        <v>62750250000</v>
      </c>
      <c r="M4" s="11">
        <v>353890.625</v>
      </c>
      <c r="N4" s="19">
        <f t="shared" ref="N4:N34" si="1">K4-M4</f>
        <v>-103390.625</v>
      </c>
      <c r="O4" s="19">
        <f t="shared" ref="O4:O34" si="2">N4^2</f>
        <v>10689621337.890625</v>
      </c>
    </row>
    <row r="5" spans="1:15" x14ac:dyDescent="0.25">
      <c r="A5" s="2">
        <v>2</v>
      </c>
      <c r="B5" s="2" t="s">
        <v>5</v>
      </c>
      <c r="C5" s="1">
        <v>9</v>
      </c>
      <c r="J5" s="2">
        <f t="shared" ref="J5:J34" si="3">J4+1</f>
        <v>3</v>
      </c>
      <c r="K5" s="15">
        <v>350000</v>
      </c>
      <c r="L5" s="15">
        <f t="shared" si="0"/>
        <v>122500000000</v>
      </c>
      <c r="M5" s="11">
        <v>353890.625</v>
      </c>
      <c r="N5" s="19">
        <f t="shared" si="1"/>
        <v>-3890.625</v>
      </c>
      <c r="O5" s="19">
        <f t="shared" si="2"/>
        <v>15136962.890625</v>
      </c>
    </row>
    <row r="6" spans="1:15" x14ac:dyDescent="0.25">
      <c r="A6" s="2">
        <v>3</v>
      </c>
      <c r="B6" s="2" t="s">
        <v>6</v>
      </c>
      <c r="C6" s="1">
        <v>13</v>
      </c>
      <c r="D6" s="7" t="s">
        <v>28</v>
      </c>
      <c r="J6" s="2">
        <f t="shared" si="3"/>
        <v>4</v>
      </c>
      <c r="K6" s="15">
        <v>450000</v>
      </c>
      <c r="L6" s="15">
        <f t="shared" si="0"/>
        <v>202500000000</v>
      </c>
      <c r="M6" s="11">
        <v>353890.625</v>
      </c>
      <c r="N6" s="19">
        <f t="shared" si="1"/>
        <v>96109.375</v>
      </c>
      <c r="O6" s="19">
        <f t="shared" si="2"/>
        <v>9237011962.890625</v>
      </c>
    </row>
    <row r="7" spans="1:15" x14ac:dyDescent="0.25">
      <c r="A7" s="3">
        <v>4</v>
      </c>
      <c r="B7" s="3" t="s">
        <v>7</v>
      </c>
      <c r="C7" s="4">
        <v>15</v>
      </c>
      <c r="D7" s="7" t="s">
        <v>21</v>
      </c>
      <c r="J7" s="2">
        <f t="shared" si="3"/>
        <v>5</v>
      </c>
      <c r="K7" s="15">
        <v>250500</v>
      </c>
      <c r="L7" s="15">
        <f t="shared" si="0"/>
        <v>62750250000</v>
      </c>
      <c r="M7" s="11">
        <v>353890.625</v>
      </c>
      <c r="N7" s="19">
        <f t="shared" si="1"/>
        <v>-103390.625</v>
      </c>
      <c r="O7" s="19">
        <f t="shared" si="2"/>
        <v>10689621337.890625</v>
      </c>
    </row>
    <row r="8" spans="1:15" x14ac:dyDescent="0.25">
      <c r="A8" s="2">
        <v>5</v>
      </c>
      <c r="B8" s="2" t="s">
        <v>8</v>
      </c>
      <c r="C8" s="1">
        <v>13</v>
      </c>
      <c r="D8" s="7" t="s">
        <v>29</v>
      </c>
      <c r="J8" s="2">
        <f t="shared" si="3"/>
        <v>6</v>
      </c>
      <c r="K8" s="15">
        <v>250000</v>
      </c>
      <c r="L8" s="15">
        <f t="shared" si="0"/>
        <v>62500000000</v>
      </c>
      <c r="M8" s="11">
        <v>353890.625</v>
      </c>
      <c r="N8" s="19">
        <f t="shared" si="1"/>
        <v>-103890.625</v>
      </c>
      <c r="O8" s="19">
        <f t="shared" si="2"/>
        <v>10793261962.890625</v>
      </c>
    </row>
    <row r="9" spans="1:15" x14ac:dyDescent="0.25">
      <c r="A9" s="2">
        <v>6</v>
      </c>
      <c r="B9" s="2" t="s">
        <v>9</v>
      </c>
      <c r="C9" s="1">
        <v>11</v>
      </c>
      <c r="J9" s="2">
        <f t="shared" si="3"/>
        <v>7</v>
      </c>
      <c r="K9" s="15">
        <v>350500</v>
      </c>
      <c r="L9" s="15">
        <f t="shared" si="0"/>
        <v>122850250000</v>
      </c>
      <c r="M9" s="11">
        <v>353890.625</v>
      </c>
      <c r="N9" s="19">
        <f t="shared" si="1"/>
        <v>-3390.625</v>
      </c>
      <c r="O9" s="19">
        <f t="shared" si="2"/>
        <v>11496337.890625</v>
      </c>
    </row>
    <row r="10" spans="1:15" x14ac:dyDescent="0.25">
      <c r="A10" s="2">
        <v>7</v>
      </c>
      <c r="B10" s="2" t="s">
        <v>10</v>
      </c>
      <c r="C10" s="1">
        <v>2</v>
      </c>
      <c r="J10" s="2">
        <f t="shared" si="3"/>
        <v>8</v>
      </c>
      <c r="K10" s="15">
        <v>290000</v>
      </c>
      <c r="L10" s="15">
        <f t="shared" si="0"/>
        <v>84100000000</v>
      </c>
      <c r="M10" s="11">
        <v>353890.625</v>
      </c>
      <c r="N10" s="19">
        <f t="shared" si="1"/>
        <v>-63890.625</v>
      </c>
      <c r="O10" s="19">
        <f t="shared" si="2"/>
        <v>4082011962.890625</v>
      </c>
    </row>
    <row r="11" spans="1:15" x14ac:dyDescent="0.25">
      <c r="A11" s="1"/>
      <c r="B11" s="1"/>
      <c r="C11" s="1">
        <f>SUM(C4:C10)</f>
        <v>64</v>
      </c>
      <c r="J11" s="2">
        <f t="shared" si="3"/>
        <v>9</v>
      </c>
      <c r="K11" s="15">
        <v>350000</v>
      </c>
      <c r="L11" s="15">
        <f t="shared" si="0"/>
        <v>122500000000</v>
      </c>
      <c r="M11" s="11">
        <v>353890.625</v>
      </c>
      <c r="N11" s="19">
        <f t="shared" si="1"/>
        <v>-3890.625</v>
      </c>
      <c r="O11" s="19">
        <f t="shared" si="2"/>
        <v>15136962.890625</v>
      </c>
    </row>
    <row r="12" spans="1:15" x14ac:dyDescent="0.25">
      <c r="J12" s="2">
        <f t="shared" si="3"/>
        <v>10</v>
      </c>
      <c r="K12" s="15">
        <v>390500</v>
      </c>
      <c r="L12" s="15">
        <f t="shared" si="0"/>
        <v>152490250000</v>
      </c>
      <c r="M12" s="11">
        <v>353890.625</v>
      </c>
      <c r="N12" s="19">
        <f t="shared" si="1"/>
        <v>36609.375</v>
      </c>
      <c r="O12" s="19">
        <f t="shared" si="2"/>
        <v>1340246337.890625</v>
      </c>
    </row>
    <row r="13" spans="1:15" x14ac:dyDescent="0.25">
      <c r="A13" t="s">
        <v>17</v>
      </c>
      <c r="J13" s="2">
        <f t="shared" si="3"/>
        <v>11</v>
      </c>
      <c r="K13" s="15">
        <v>350000</v>
      </c>
      <c r="L13" s="15">
        <f t="shared" si="0"/>
        <v>122500000000</v>
      </c>
      <c r="M13" s="11">
        <v>353890.625</v>
      </c>
      <c r="N13" s="19">
        <f t="shared" si="1"/>
        <v>-3890.625</v>
      </c>
      <c r="O13" s="19">
        <f t="shared" si="2"/>
        <v>15136962.890625</v>
      </c>
    </row>
    <row r="14" spans="1:15" x14ac:dyDescent="0.25">
      <c r="A14" s="8">
        <v>1</v>
      </c>
      <c r="B14" t="s">
        <v>11</v>
      </c>
      <c r="G14">
        <f>0.5*C11</f>
        <v>32</v>
      </c>
      <c r="J14" s="2">
        <f t="shared" si="3"/>
        <v>12</v>
      </c>
      <c r="K14" s="15">
        <v>390000</v>
      </c>
      <c r="L14" s="15">
        <f t="shared" si="0"/>
        <v>152100000000</v>
      </c>
      <c r="M14" s="11">
        <v>353890.625</v>
      </c>
      <c r="N14" s="19">
        <f t="shared" si="1"/>
        <v>36109.375</v>
      </c>
      <c r="O14" s="19">
        <f t="shared" si="2"/>
        <v>1303886962.890625</v>
      </c>
    </row>
    <row r="15" spans="1:15" x14ac:dyDescent="0.25">
      <c r="A15" s="8">
        <v>2</v>
      </c>
      <c r="B15" t="s">
        <v>12</v>
      </c>
      <c r="G15">
        <f>0.5*(47+48)</f>
        <v>47.5</v>
      </c>
      <c r="J15" s="2">
        <f t="shared" si="3"/>
        <v>13</v>
      </c>
      <c r="K15" s="15">
        <v>450000</v>
      </c>
      <c r="L15" s="15">
        <f t="shared" si="0"/>
        <v>202500000000</v>
      </c>
      <c r="M15" s="11">
        <v>353890.625</v>
      </c>
      <c r="N15" s="19">
        <f t="shared" si="1"/>
        <v>96109.375</v>
      </c>
      <c r="O15" s="19">
        <f t="shared" si="2"/>
        <v>9237011962.890625</v>
      </c>
    </row>
    <row r="16" spans="1:15" x14ac:dyDescent="0.25">
      <c r="A16" s="8">
        <v>3</v>
      </c>
      <c r="B16" t="s">
        <v>13</v>
      </c>
      <c r="G16">
        <f>54-48+(1)</f>
        <v>7</v>
      </c>
      <c r="J16" s="2">
        <f t="shared" si="3"/>
        <v>14</v>
      </c>
      <c r="K16" s="15">
        <v>390000</v>
      </c>
      <c r="L16" s="15">
        <f t="shared" si="0"/>
        <v>152100000000</v>
      </c>
      <c r="M16" s="11">
        <v>353890.625</v>
      </c>
      <c r="N16" s="19">
        <f t="shared" si="1"/>
        <v>36109.375</v>
      </c>
      <c r="O16" s="19">
        <f t="shared" si="2"/>
        <v>1303886962.890625</v>
      </c>
    </row>
    <row r="17" spans="1:15" x14ac:dyDescent="0.25">
      <c r="A17" s="8">
        <v>4</v>
      </c>
      <c r="B17" t="s">
        <v>14</v>
      </c>
      <c r="G17">
        <f>C7</f>
        <v>15</v>
      </c>
      <c r="J17" s="2">
        <f t="shared" si="3"/>
        <v>15</v>
      </c>
      <c r="K17" s="15">
        <v>450000</v>
      </c>
      <c r="L17" s="15">
        <f t="shared" si="0"/>
        <v>202500000000</v>
      </c>
      <c r="M17" s="11">
        <v>353890.625</v>
      </c>
      <c r="N17" s="19">
        <f t="shared" si="1"/>
        <v>96109.375</v>
      </c>
      <c r="O17" s="19">
        <f t="shared" si="2"/>
        <v>9237011962.890625</v>
      </c>
    </row>
    <row r="18" spans="1:15" x14ac:dyDescent="0.25">
      <c r="A18" s="8">
        <v>5</v>
      </c>
      <c r="B18" t="s">
        <v>15</v>
      </c>
      <c r="G18">
        <f>C4+C5+C6</f>
        <v>23</v>
      </c>
      <c r="J18" s="2">
        <f t="shared" si="3"/>
        <v>16</v>
      </c>
      <c r="K18" s="15">
        <v>350000</v>
      </c>
      <c r="L18" s="15">
        <f t="shared" si="0"/>
        <v>122500000000</v>
      </c>
      <c r="M18" s="11">
        <v>353890.625</v>
      </c>
      <c r="N18" s="19">
        <f t="shared" si="1"/>
        <v>-3890.625</v>
      </c>
      <c r="O18" s="19">
        <f t="shared" si="2"/>
        <v>15136962.890625</v>
      </c>
    </row>
    <row r="19" spans="1:15" x14ac:dyDescent="0.25">
      <c r="A19" s="8">
        <v>6</v>
      </c>
      <c r="B19" t="s">
        <v>16</v>
      </c>
      <c r="G19" s="5">
        <f>G15+G16*((G14-G18)/G17)</f>
        <v>51.7</v>
      </c>
      <c r="J19" s="2">
        <f t="shared" si="3"/>
        <v>17</v>
      </c>
      <c r="K19" s="15">
        <v>450000</v>
      </c>
      <c r="L19" s="15">
        <f t="shared" si="0"/>
        <v>202500000000</v>
      </c>
      <c r="M19" s="11">
        <v>353890.625</v>
      </c>
      <c r="N19" s="19">
        <f t="shared" si="1"/>
        <v>96109.375</v>
      </c>
      <c r="O19" s="19">
        <f t="shared" si="2"/>
        <v>9237011962.890625</v>
      </c>
    </row>
    <row r="20" spans="1:15" x14ac:dyDescent="0.25">
      <c r="J20" s="2">
        <f>J19+1</f>
        <v>18</v>
      </c>
      <c r="K20" s="15">
        <v>250500</v>
      </c>
      <c r="L20" s="15">
        <f t="shared" si="0"/>
        <v>62750250000</v>
      </c>
      <c r="M20" s="11">
        <v>353890.625</v>
      </c>
      <c r="N20" s="19">
        <f t="shared" si="1"/>
        <v>-103390.625</v>
      </c>
      <c r="O20" s="19">
        <f t="shared" si="2"/>
        <v>10689621337.890625</v>
      </c>
    </row>
    <row r="21" spans="1:15" x14ac:dyDescent="0.25">
      <c r="J21" s="2">
        <f t="shared" si="3"/>
        <v>19</v>
      </c>
      <c r="K21" s="15">
        <v>450500</v>
      </c>
      <c r="L21" s="15">
        <f t="shared" si="0"/>
        <v>202950250000</v>
      </c>
      <c r="M21" s="11">
        <v>353890.625</v>
      </c>
      <c r="N21" s="19">
        <f t="shared" si="1"/>
        <v>96609.375</v>
      </c>
      <c r="O21" s="19">
        <f t="shared" si="2"/>
        <v>9333371337.890625</v>
      </c>
    </row>
    <row r="22" spans="1:15" x14ac:dyDescent="0.25">
      <c r="A22" t="s">
        <v>18</v>
      </c>
      <c r="J22" s="2">
        <f t="shared" si="3"/>
        <v>20</v>
      </c>
      <c r="K22" s="15">
        <v>350500</v>
      </c>
      <c r="L22" s="15">
        <f t="shared" si="0"/>
        <v>122850250000</v>
      </c>
      <c r="M22" s="11">
        <v>353890.625</v>
      </c>
      <c r="N22" s="19">
        <f t="shared" si="1"/>
        <v>-3390.625</v>
      </c>
      <c r="O22" s="19">
        <f t="shared" si="2"/>
        <v>11496337.890625</v>
      </c>
    </row>
    <row r="23" spans="1:15" x14ac:dyDescent="0.25">
      <c r="A23" s="9">
        <v>1</v>
      </c>
      <c r="B23" t="s">
        <v>19</v>
      </c>
      <c r="J23" s="2">
        <f t="shared" si="3"/>
        <v>21</v>
      </c>
      <c r="K23" s="15">
        <v>450000</v>
      </c>
      <c r="L23" s="15">
        <f t="shared" si="0"/>
        <v>202500000000</v>
      </c>
      <c r="M23" s="11">
        <v>353890.625</v>
      </c>
      <c r="N23" s="19">
        <f t="shared" si="1"/>
        <v>96109.375</v>
      </c>
      <c r="O23" s="19">
        <f t="shared" si="2"/>
        <v>9237011962.890625</v>
      </c>
    </row>
    <row r="24" spans="1:15" x14ac:dyDescent="0.25">
      <c r="A24" s="9"/>
      <c r="B24" t="s">
        <v>20</v>
      </c>
      <c r="G24">
        <f>0.25*C11</f>
        <v>16</v>
      </c>
      <c r="J24" s="2">
        <f t="shared" si="3"/>
        <v>22</v>
      </c>
      <c r="K24" s="15">
        <v>550000</v>
      </c>
      <c r="L24" s="15">
        <f t="shared" si="0"/>
        <v>302500000000</v>
      </c>
      <c r="M24" s="11">
        <v>353890.625</v>
      </c>
      <c r="N24" s="19">
        <f t="shared" si="1"/>
        <v>196109.375</v>
      </c>
      <c r="O24" s="19">
        <f t="shared" si="2"/>
        <v>38458886962.890625</v>
      </c>
    </row>
    <row r="25" spans="1:15" x14ac:dyDescent="0.25">
      <c r="A25" s="9"/>
      <c r="B25" t="s">
        <v>23</v>
      </c>
      <c r="G25">
        <f>0.5*C11</f>
        <v>32</v>
      </c>
      <c r="J25" s="2">
        <f t="shared" si="3"/>
        <v>23</v>
      </c>
      <c r="K25" s="15">
        <v>500000</v>
      </c>
      <c r="L25" s="15">
        <f t="shared" si="0"/>
        <v>250000000000</v>
      </c>
      <c r="M25" s="11">
        <v>353890.625</v>
      </c>
      <c r="N25" s="19">
        <f t="shared" si="1"/>
        <v>146109.375</v>
      </c>
      <c r="O25" s="19">
        <f t="shared" si="2"/>
        <v>21347949462.890625</v>
      </c>
    </row>
    <row r="26" spans="1:15" x14ac:dyDescent="0.25">
      <c r="A26" s="9"/>
      <c r="B26" t="s">
        <v>22</v>
      </c>
      <c r="G26">
        <f>0.75*C11</f>
        <v>48</v>
      </c>
      <c r="J26" s="2">
        <f t="shared" si="3"/>
        <v>24</v>
      </c>
      <c r="K26" s="15">
        <v>450000</v>
      </c>
      <c r="L26" s="15">
        <f t="shared" si="0"/>
        <v>202500000000</v>
      </c>
      <c r="M26" s="11">
        <v>353890.625</v>
      </c>
      <c r="N26" s="19">
        <f t="shared" si="1"/>
        <v>96109.375</v>
      </c>
      <c r="O26" s="19">
        <f t="shared" si="2"/>
        <v>9237011962.890625</v>
      </c>
    </row>
    <row r="27" spans="1:15" x14ac:dyDescent="0.25">
      <c r="A27" s="9">
        <v>2</v>
      </c>
      <c r="B27" t="s">
        <v>24</v>
      </c>
      <c r="J27" s="2">
        <f t="shared" si="3"/>
        <v>25</v>
      </c>
      <c r="K27" s="15">
        <v>350000</v>
      </c>
      <c r="L27" s="15">
        <f t="shared" si="0"/>
        <v>122500000000</v>
      </c>
      <c r="M27" s="11">
        <v>353890.625</v>
      </c>
      <c r="N27" s="19">
        <f t="shared" si="1"/>
        <v>-3890.625</v>
      </c>
      <c r="O27" s="19">
        <f t="shared" si="2"/>
        <v>15136962.890625</v>
      </c>
    </row>
    <row r="28" spans="1:15" x14ac:dyDescent="0.25">
      <c r="A28" s="9"/>
      <c r="B28" t="s">
        <v>27</v>
      </c>
      <c r="G28">
        <f>0.5*(41+40)</f>
        <v>40.5</v>
      </c>
      <c r="J28" s="2">
        <f>J27+1</f>
        <v>26</v>
      </c>
      <c r="K28" s="15">
        <v>270500</v>
      </c>
      <c r="L28" s="15">
        <f t="shared" si="0"/>
        <v>73170250000</v>
      </c>
      <c r="M28" s="11">
        <v>353890.625</v>
      </c>
      <c r="N28" s="19">
        <f t="shared" si="1"/>
        <v>-83390.625</v>
      </c>
      <c r="O28" s="19">
        <f t="shared" si="2"/>
        <v>6953996337.890625</v>
      </c>
    </row>
    <row r="29" spans="1:15" x14ac:dyDescent="0.25">
      <c r="A29" s="9"/>
      <c r="B29" t="s">
        <v>25</v>
      </c>
      <c r="G29">
        <f>0.5*(48+47)</f>
        <v>47.5</v>
      </c>
      <c r="J29" s="2">
        <f t="shared" si="3"/>
        <v>27</v>
      </c>
      <c r="K29" s="15">
        <v>260000</v>
      </c>
      <c r="L29" s="15">
        <f t="shared" si="0"/>
        <v>67600000000</v>
      </c>
      <c r="M29" s="11">
        <v>353890.625</v>
      </c>
      <c r="N29" s="19">
        <f t="shared" si="1"/>
        <v>-93890.625</v>
      </c>
      <c r="O29" s="19">
        <f t="shared" si="2"/>
        <v>8815449462.890625</v>
      </c>
    </row>
    <row r="30" spans="1:15" x14ac:dyDescent="0.25">
      <c r="A30" s="9"/>
      <c r="B30" t="s">
        <v>26</v>
      </c>
      <c r="G30">
        <f>0.5*(55+54)</f>
        <v>54.5</v>
      </c>
      <c r="J30" s="2">
        <f t="shared" si="3"/>
        <v>28</v>
      </c>
      <c r="K30" s="15">
        <v>350000</v>
      </c>
      <c r="L30" s="15">
        <f t="shared" si="0"/>
        <v>122500000000</v>
      </c>
      <c r="M30" s="11">
        <v>353890.625</v>
      </c>
      <c r="N30" s="19">
        <f t="shared" si="1"/>
        <v>-3890.625</v>
      </c>
      <c r="O30" s="19">
        <f t="shared" si="2"/>
        <v>15136962.890625</v>
      </c>
    </row>
    <row r="31" spans="1:15" x14ac:dyDescent="0.25">
      <c r="A31" s="9">
        <v>3</v>
      </c>
      <c r="B31" t="s">
        <v>30</v>
      </c>
      <c r="J31" s="2">
        <f t="shared" si="3"/>
        <v>29</v>
      </c>
      <c r="K31" s="15">
        <v>250000</v>
      </c>
      <c r="L31" s="15">
        <f t="shared" si="0"/>
        <v>62500000000</v>
      </c>
      <c r="M31" s="11">
        <v>353890.625</v>
      </c>
      <c r="N31" s="19">
        <f t="shared" si="1"/>
        <v>-103890.625</v>
      </c>
      <c r="O31" s="19">
        <f t="shared" si="2"/>
        <v>10793261962.890625</v>
      </c>
    </row>
    <row r="32" spans="1:15" x14ac:dyDescent="0.25">
      <c r="A32" s="9"/>
      <c r="B32" t="s">
        <v>33</v>
      </c>
      <c r="G32">
        <v>7</v>
      </c>
      <c r="J32" s="2">
        <f t="shared" si="3"/>
        <v>30</v>
      </c>
      <c r="K32" s="15">
        <v>350000</v>
      </c>
      <c r="L32" s="15">
        <f t="shared" si="0"/>
        <v>122500000000</v>
      </c>
      <c r="M32" s="11">
        <v>353890.625</v>
      </c>
      <c r="N32" s="19">
        <f t="shared" si="1"/>
        <v>-3890.625</v>
      </c>
      <c r="O32" s="19">
        <f t="shared" si="2"/>
        <v>15136962.890625</v>
      </c>
    </row>
    <row r="33" spans="1:15" x14ac:dyDescent="0.25">
      <c r="A33" s="9"/>
      <c r="B33" t="s">
        <v>34</v>
      </c>
      <c r="G33">
        <v>7</v>
      </c>
      <c r="J33" s="2">
        <f>J32+1</f>
        <v>31</v>
      </c>
      <c r="K33" s="15">
        <v>240500</v>
      </c>
      <c r="L33" s="15">
        <f t="shared" si="0"/>
        <v>57840250000</v>
      </c>
      <c r="M33" s="11">
        <v>353890.625</v>
      </c>
      <c r="N33" s="19">
        <f t="shared" si="1"/>
        <v>-113390.625</v>
      </c>
      <c r="O33" s="19">
        <f t="shared" si="2"/>
        <v>12857433837.890625</v>
      </c>
    </row>
    <row r="34" spans="1:15" x14ac:dyDescent="0.25">
      <c r="A34" s="9"/>
      <c r="B34" t="s">
        <v>35</v>
      </c>
      <c r="G34">
        <v>7</v>
      </c>
      <c r="J34" s="2">
        <f t="shared" si="3"/>
        <v>32</v>
      </c>
      <c r="K34" s="15">
        <v>240000</v>
      </c>
      <c r="L34" s="15">
        <f t="shared" si="0"/>
        <v>57600000000</v>
      </c>
      <c r="M34" s="11">
        <v>353890.625</v>
      </c>
      <c r="N34" s="19">
        <f t="shared" si="1"/>
        <v>-113890.625</v>
      </c>
      <c r="O34" s="19">
        <f t="shared" si="2"/>
        <v>12971074462.890625</v>
      </c>
    </row>
    <row r="35" spans="1:15" x14ac:dyDescent="0.25">
      <c r="A35" s="9">
        <v>4</v>
      </c>
      <c r="B35" t="s">
        <v>31</v>
      </c>
      <c r="J35" s="16">
        <v>32</v>
      </c>
      <c r="K35" s="17">
        <f t="shared" ref="K35:L35" si="4">SUM(K3:K34)</f>
        <v>11324500</v>
      </c>
      <c r="L35" s="17">
        <f t="shared" si="4"/>
        <v>4246402250000</v>
      </c>
      <c r="N35" s="19">
        <f>SUM(N3:N34)</f>
        <v>0</v>
      </c>
      <c r="O35" s="19">
        <f>SUM(O3:O34)</f>
        <v>238767867187.5</v>
      </c>
    </row>
    <row r="36" spans="1:15" x14ac:dyDescent="0.25">
      <c r="A36" s="10"/>
      <c r="B36" t="s">
        <v>36</v>
      </c>
      <c r="G36">
        <v>13</v>
      </c>
    </row>
    <row r="37" spans="1:15" x14ac:dyDescent="0.25">
      <c r="A37" s="10"/>
      <c r="B37" t="s">
        <v>37</v>
      </c>
      <c r="G37">
        <v>15</v>
      </c>
      <c r="J37" s="13" t="s">
        <v>52</v>
      </c>
    </row>
    <row r="38" spans="1:15" x14ac:dyDescent="0.25">
      <c r="A38" s="10"/>
      <c r="B38" t="s">
        <v>38</v>
      </c>
      <c r="G38">
        <v>13</v>
      </c>
      <c r="J38" s="13" t="s">
        <v>53</v>
      </c>
    </row>
    <row r="39" spans="1:15" x14ac:dyDescent="0.25">
      <c r="A39" s="9">
        <v>5</v>
      </c>
      <c r="B39" t="s">
        <v>32</v>
      </c>
      <c r="J39" s="18" t="s">
        <v>54</v>
      </c>
      <c r="L39" s="12">
        <f>K35^2/J35</f>
        <v>4007634382812.5</v>
      </c>
    </row>
    <row r="40" spans="1:15" x14ac:dyDescent="0.25">
      <c r="A40" s="9"/>
      <c r="B40" t="s">
        <v>39</v>
      </c>
      <c r="G40">
        <f>C4+C5</f>
        <v>10</v>
      </c>
      <c r="J40" s="18" t="s">
        <v>55</v>
      </c>
      <c r="L40" s="12">
        <f>J35-1</f>
        <v>31</v>
      </c>
    </row>
    <row r="41" spans="1:15" x14ac:dyDescent="0.25">
      <c r="A41" s="9"/>
      <c r="B41" t="s">
        <v>40</v>
      </c>
      <c r="G41">
        <f>C4+C5+C6</f>
        <v>23</v>
      </c>
      <c r="J41" s="18" t="s">
        <v>56</v>
      </c>
      <c r="L41" s="12">
        <f>SQRT((L35-L39)/L40)</f>
        <v>87762.117477376902</v>
      </c>
    </row>
    <row r="42" spans="1:15" x14ac:dyDescent="0.25">
      <c r="A42" s="9"/>
      <c r="B42" t="s">
        <v>41</v>
      </c>
      <c r="G42">
        <f>C4+C5+C6+C7</f>
        <v>38</v>
      </c>
      <c r="J42" s="18" t="s">
        <v>57</v>
      </c>
    </row>
    <row r="43" spans="1:15" x14ac:dyDescent="0.25">
      <c r="A43" s="9">
        <v>6</v>
      </c>
      <c r="B43" t="s">
        <v>42</v>
      </c>
    </row>
    <row r="44" spans="1:15" x14ac:dyDescent="0.25">
      <c r="B44" t="s">
        <v>20</v>
      </c>
      <c r="G44" s="5">
        <f>G28+G32*((0.25*C11-G40)/G36)</f>
        <v>43.730769230769234</v>
      </c>
      <c r="J44" s="13" t="s">
        <v>58</v>
      </c>
    </row>
    <row r="45" spans="1:15" x14ac:dyDescent="0.25">
      <c r="B45" t="s">
        <v>43</v>
      </c>
      <c r="G45" s="5">
        <f>G29+G33*((0.5*C11-G41)/G37)</f>
        <v>51.7</v>
      </c>
      <c r="J45" s="18" t="s">
        <v>62</v>
      </c>
      <c r="L45" s="12">
        <f>M3</f>
        <v>353890.625</v>
      </c>
    </row>
    <row r="46" spans="1:15" x14ac:dyDescent="0.25">
      <c r="B46" t="s">
        <v>44</v>
      </c>
      <c r="G46" s="5">
        <f>G30+G34*((0.75*C11-G42)/G38)</f>
        <v>59.884615384615387</v>
      </c>
      <c r="J46" s="18" t="s">
        <v>63</v>
      </c>
      <c r="L46" s="12">
        <f>O35</f>
        <v>238767867187.5</v>
      </c>
    </row>
    <row r="47" spans="1:15" x14ac:dyDescent="0.25">
      <c r="A47" s="8">
        <v>7</v>
      </c>
      <c r="B47" t="s">
        <v>45</v>
      </c>
      <c r="J47" s="18" t="s">
        <v>56</v>
      </c>
      <c r="L47" s="12">
        <f>SQRT(L46/(J35-1))</f>
        <v>87762.117477376902</v>
      </c>
    </row>
    <row r="48" spans="1:15" x14ac:dyDescent="0.25">
      <c r="B48" t="s">
        <v>46</v>
      </c>
    </row>
    <row r="49" spans="2:2" x14ac:dyDescent="0.25">
      <c r="B49" t="s">
        <v>47</v>
      </c>
    </row>
  </sheetData>
  <pageMargins left="0.7" right="0.7" top="0.75" bottom="0.75" header="0.3" footer="0.3"/>
  <pageSetup scale="90" orientation="portrait" r:id="rId1"/>
  <colBreaks count="1" manualBreakCount="1">
    <brk id="9" max="48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Median_Kuartil_SD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barama</cp:lastModifiedBy>
  <cp:lastPrinted>2018-03-11T13:57:08Z</cp:lastPrinted>
  <dcterms:created xsi:type="dcterms:W3CDTF">2018-03-10T22:19:36Z</dcterms:created>
  <dcterms:modified xsi:type="dcterms:W3CDTF">2018-03-12T06:39:35Z</dcterms:modified>
</cp:coreProperties>
</file>